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120" windowWidth="25080" windowHeight="6435"/>
  </bookViews>
  <sheets>
    <sheet name="7173-пр" sheetId="1" r:id="rId1"/>
    <sheet name="расчет увеличения" sheetId="2" r:id="rId2"/>
  </sheets>
  <definedNames>
    <definedName name="_xlnm.Print_Area" localSheetId="0">'7173-пр'!$A$1:$N$33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9" i="1" l="1"/>
  <c r="J29" i="1"/>
  <c r="I29" i="1"/>
  <c r="H29" i="1"/>
  <c r="G29" i="1"/>
  <c r="D18" i="1"/>
  <c r="D12" i="2"/>
  <c r="C12" i="2"/>
  <c r="D28" i="1" l="1"/>
  <c r="I28" i="1" l="1"/>
  <c r="G28" i="1"/>
  <c r="D12" i="1"/>
  <c r="E10" i="2"/>
  <c r="E9" i="2"/>
  <c r="E8" i="2"/>
  <c r="E7" i="2"/>
  <c r="E6" i="2"/>
  <c r="E5" i="2"/>
  <c r="E4" i="2"/>
  <c r="E3" i="2"/>
  <c r="F1" i="2"/>
  <c r="F9" i="2" s="1"/>
  <c r="E11" i="2" l="1"/>
  <c r="F8" i="2"/>
  <c r="F4" i="2"/>
  <c r="F6" i="2"/>
  <c r="F10" i="2"/>
  <c r="F3" i="2"/>
  <c r="F5" i="2"/>
  <c r="F7" i="2"/>
  <c r="F11" i="2" l="1"/>
  <c r="D13" i="1" s="1"/>
  <c r="D16" i="1" s="1"/>
  <c r="D14" i="1" l="1"/>
  <c r="D15" i="1" s="1"/>
  <c r="D17" i="1" l="1"/>
  <c r="C28" i="1" s="1"/>
  <c r="E28" i="1" s="1"/>
  <c r="F28" i="1" l="1"/>
  <c r="F30" i="1" s="1"/>
  <c r="J28" i="1"/>
  <c r="J30" i="1" s="1"/>
  <c r="K28" i="1"/>
  <c r="K30" i="1" s="1"/>
  <c r="G30" i="1"/>
  <c r="H28" i="1"/>
  <c r="H30" i="1" s="1"/>
  <c r="I30" i="1"/>
  <c r="K32" i="1" l="1"/>
  <c r="K33" i="1" s="1"/>
</calcChain>
</file>

<file path=xl/sharedStrings.xml><?xml version="1.0" encoding="utf-8"?>
<sst xmlns="http://schemas.openxmlformats.org/spreadsheetml/2006/main" count="81" uniqueCount="76">
  <si>
    <t>Наименование объекта</t>
  </si>
  <si>
    <t>ПРИМЕР СТРОЙКА В ЦЕНАХ НА 1 ЯНВАРЯ 2023</t>
  </si>
  <si>
    <t>Код объекта</t>
  </si>
  <si>
    <t>Дата разработки  сметной документации (в ценах)</t>
  </si>
  <si>
    <t>Дата начала строительства</t>
  </si>
  <si>
    <t>Нормативный срок строительства, мес</t>
  </si>
  <si>
    <t>Итого по сводному сметному расчету с учетом налогов, тыс. руб., в т.ч.</t>
  </si>
  <si>
    <t xml:space="preserve">     оборудование с НДС</t>
  </si>
  <si>
    <t xml:space="preserve">       в том числе оборудование с НДС, не подлежащие индексации</t>
  </si>
  <si>
    <t xml:space="preserve">     затраты, не подлежащие индексации, с НДС</t>
  </si>
  <si>
    <t>Итого на дату начала строительства, тыс. руб.</t>
  </si>
  <si>
    <t xml:space="preserve">    в том числе оборудование.</t>
  </si>
  <si>
    <t>Прогнозный индекс до начала строительства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</si>
  <si>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</si>
  <si>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</si>
  <si>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</si>
  <si>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</si>
  <si>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</si>
  <si>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</si>
  <si>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</si>
  <si>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</si>
  <si>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</si>
  <si>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1,0066</t>
  </si>
  <si>
    <t>Наименование</t>
  </si>
  <si>
    <t>Итого на дату начала строи-тельства, тыс.руб.</t>
  </si>
  <si>
    <t>В т.ч. стоимость оборудования, тыс. руб.</t>
  </si>
  <si>
    <t>Итого на дату начала строи-тельства без учета оборудования, тыс.руб.</t>
  </si>
  <si>
    <t>Месяц выполнения работ</t>
  </si>
  <si>
    <t>Нормы задела в строительстве по месяцам, %</t>
  </si>
  <si>
    <t>Стоимость, тыс. руб.</t>
  </si>
  <si>
    <t>Коэффициент, применяемый для определения средств, учитывающих применение прогнозных индексов</t>
  </si>
  <si>
    <t>Средства, учитывающие применение прогнозных индексов цен в нормативный срок строительства, тыс. руб.</t>
  </si>
  <si>
    <t>Итого средства, учитывающие применение прогнозных индексов за период строительства, тыс. руб.</t>
  </si>
  <si>
    <t>Средства, учитывающие применение прогнозных индексов цен в строительстве, тыс. руб.</t>
  </si>
  <si>
    <t>август 2023</t>
  </si>
  <si>
    <t>по ССР</t>
  </si>
  <si>
    <t>разница</t>
  </si>
  <si>
    <t>расчет через  К</t>
  </si>
  <si>
    <t>Зарплата рабочих</t>
  </si>
  <si>
    <t>Зарплата машинистов</t>
  </si>
  <si>
    <t>ОХР,ОПР</t>
  </si>
  <si>
    <t>ПП</t>
  </si>
  <si>
    <t>Временные</t>
  </si>
  <si>
    <t>Зимние</t>
  </si>
  <si>
    <t>Соцстрах</t>
  </si>
  <si>
    <t>Командировочные</t>
  </si>
  <si>
    <t>Итого</t>
  </si>
  <si>
    <t>Итого по сводному сметному расчету для индексации, тыс. руб. с учетом пост 3</t>
  </si>
  <si>
    <t>Итого на дату начала разработки сметной документации индексируемые без 3 пост</t>
  </si>
  <si>
    <t>Итого на дату начала строительства индексируемые без 3 пост</t>
  </si>
  <si>
    <t>Увеличение по пост 3 на дату начала строительства</t>
  </si>
  <si>
    <t>№ п/п</t>
  </si>
  <si>
    <t>понесенные на дату начала разработки</t>
  </si>
  <si>
    <t>Примечание</t>
  </si>
  <si>
    <t>стр 5-стр 7-стр 8</t>
  </si>
  <si>
    <t>увеличение з/п раб и з/п машинистов, и других средств, базой для расчета которых является з/п раб и зп машинистов</t>
  </si>
  <si>
    <t>стр 9-стр 10</t>
  </si>
  <si>
    <t>стр 11*прогнозн.i до даты начала строительства</t>
  </si>
  <si>
    <t>стр 10* прогнозн. i с марта до даты начала строительства</t>
  </si>
  <si>
    <t>стр 12+стр13</t>
  </si>
  <si>
    <t>(стр 6-стр7)* прогнозн i от даты начала разработки СД до даты начала строительства</t>
  </si>
  <si>
    <t>затраты, не подлежащие индексации до 1 марта (увеличение стоимости затрат по Постановлению МАиС №3), с НДС</t>
  </si>
  <si>
    <r>
      <rPr>
        <sz val="10"/>
        <color theme="0"/>
        <rFont val="Arial Cyr"/>
        <charset val="204"/>
      </rPr>
      <t>"</t>
    </r>
    <r>
      <rPr>
        <sz val="10"/>
        <color theme="1"/>
        <rFont val="Arial Cyr"/>
        <family val="2"/>
        <charset val="204"/>
      </rPr>
      <t>=(9,8-8,2)/8,2</t>
    </r>
  </si>
  <si>
    <t>согласно ССР с учетом постановления №3</t>
  </si>
  <si>
    <t>согласно данным заказчика с учетом постановления №3</t>
  </si>
  <si>
    <t>Октябрь</t>
  </si>
  <si>
    <t>Ноябрь</t>
  </si>
  <si>
    <t>Декабрь</t>
  </si>
  <si>
    <t>на 1 января 2023</t>
  </si>
  <si>
    <t>август 2023 (оборудование)</t>
  </si>
  <si>
    <t>сентябрь 2023</t>
  </si>
  <si>
    <t>сентябрь (оборудование) 2023</t>
  </si>
  <si>
    <t>октябрь 2023</t>
  </si>
  <si>
    <t>ноябрь 2023</t>
  </si>
  <si>
    <t>22</t>
  </si>
  <si>
    <t>ВОЗВЕДЕНИЕ ОДНОКВАРТИРНОГО ЖИЛОГО ДОМА ПО АДРЕСУ: ЖЛОБИНСКИЙ РАЙОН, Д. АНТОНОВКА, УЛ. ПЕРВОМАЙСКАЯ,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</si>
</sst>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6" x14ac:knownFonts="1">
    <font>
      <sz val="10"/>
      <color theme="1"/>
      <name val="Arial Cyr"/>
      <family val="2"/>
      <charset val="204"/>
    </font>
    <font>
      <b/>
      <sz val="10"/>
      <color theme="1"/>
      <name val="Arial Cyr"/>
      <charset val="204"/>
    </font>
    <font>
      <b/>
      <sz val="12"/>
      <color theme="1"/>
      <name val="Arial Cyr"/>
      <charset val="204"/>
    </font>
    <font>
      <sz val="12"/>
      <color theme="1"/>
      <name val="Arial Cyr"/>
      <family val="2"/>
      <charset val="204"/>
    </font>
    <font>
      <sz val="10"/>
      <color theme="0"/>
      <name val="Arial Cyr"/>
      <charset val="204"/>
    </font>
    <font>
      <sz val="10"/>
      <color theme="1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right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right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/>
    </xf>
    <xf numFmtId="0" fontId="0" fillId="2" borderId="0" xfId="0" applyFill="1"/>
    <xf numFmtId="164" fontId="0" fillId="0" borderId="1" xfId="0" applyNumberFormat="1" applyBorder="1"/>
    <xf numFmtId="0" fontId="0" fillId="0" borderId="1" xfId="0" applyBorder="1"/>
    <xf numFmtId="2" fontId="0" fillId="0" borderId="1" xfId="0" applyNumberFormat="1" applyBorder="1"/>
    <xf numFmtId="0" fontId="1" fillId="0" borderId="0" xfId="0" applyFont="1"/>
    <xf numFmtId="2" fontId="0" fillId="0" borderId="1" xfId="0" applyNumberFormat="1" applyBorder="1" applyAlignment="1">
      <alignment horizontal="right"/>
    </xf>
    <xf numFmtId="165" fontId="0" fillId="0" borderId="1" xfId="0" applyNumberFormat="1" applyBorder="1" applyAlignment="1">
      <alignment horizontal="right"/>
    </xf>
    <xf numFmtId="2" fontId="0" fillId="0" borderId="0" xfId="0" applyNumberFormat="1" applyAlignment="1">
      <alignment horizontal="right"/>
    </xf>
    <xf numFmtId="2" fontId="0" fillId="0" borderId="0" xfId="0" applyNumberFormat="1"/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/>
    </xf>
    <xf numFmtId="0" fontId="0" fillId="0" borderId="0" xfId="0" applyBorder="1"/>
    <xf numFmtId="0" fontId="1" fillId="0" borderId="1" xfId="0" applyFont="1" applyBorder="1" applyAlignment="1">
      <alignment horizontal="center"/>
    </xf>
    <xf numFmtId="49" fontId="5" fillId="0" borderId="0" xfId="0" applyNumberFormat="1" applyFont="1"/>
    <xf numFmtId="0" fontId="0" fillId="3" borderId="0" xfId="0" applyFill="1"/>
    <xf numFmtId="49" fontId="0" fillId="0" borderId="1" xfId="0" applyNumberFormat="1" applyBorder="1" applyAlignment="1">
      <alignment horizontal="center" vertical="top" wrapText="1"/>
    </xf>
    <xf numFmtId="16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0" fontId="0" fillId="0" borderId="0" xfId="0" applyFill="1"/>
    <xf numFmtId="164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NumberFormat="1" applyBorder="1" applyAlignment="1">
      <alignment horizontal="center" vertical="top" wrapText="1"/>
    </xf>
    <xf numFmtId="164" fontId="1" fillId="0" borderId="1" xfId="0" applyNumberFormat="1" applyFont="1" applyBorder="1" applyAlignment="1">
      <alignment horizontal="left" vertical="top"/>
    </xf>
    <xf numFmtId="0" fontId="1" fillId="0" borderId="2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2" fillId="0" borderId="4" xfId="0" applyFont="1" applyBorder="1" applyAlignment="1">
      <alignment horizontal="center" vertical="center"/>
    </xf>
    <xf numFmtId="0" fontId="3" fillId="0" borderId="0" xfId="0" applyFont="1" applyAlignment="1">
      <alignment horizontal="center" wrapText="1"/>
    </xf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1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39"/>
  <sheetViews>
    <sheetView tabSelected="1" zoomScaleNormal="100" zoomScaleSheetLayoutView="110" workbookViewId="0">
      <selection activeCell="B4" sqref="B4"/>
    </sheetView>
  </sheetViews>
  <sheetFormatPr defaultRowHeight="12.75" x14ac:dyDescent="0.2"/>
  <cols>
    <col min="2" max="2" width="44.7109375" customWidth="1"/>
    <col min="3" max="3" width="10.7109375" customWidth="1"/>
    <col min="4" max="5" width="11.7109375" customWidth="1"/>
    <col min="6" max="6" width="13.5703125" customWidth="1"/>
    <col min="7" max="10" width="11.7109375" customWidth="1"/>
    <col min="11" max="11" width="14.140625" customWidth="1"/>
    <col min="12" max="37" width="11.7109375" customWidth="1"/>
  </cols>
  <sheetData>
    <row r="1" spans="1:17" ht="39" customHeight="1" x14ac:dyDescent="0.2">
      <c r="H1" s="42"/>
      <c r="I1" s="42"/>
      <c r="J1" s="42"/>
      <c r="K1" s="42"/>
    </row>
    <row r="2" spans="1:17" ht="15.75" x14ac:dyDescent="0.2">
      <c r="A2" s="41" t="s">
        <v>75</v>
      </c>
      <c r="B2" s="41"/>
      <c r="C2" s="41"/>
      <c r="D2" s="41"/>
      <c r="E2" s="41"/>
      <c r="F2" s="41"/>
      <c r="G2" s="41"/>
      <c r="H2" s="41"/>
      <c r="I2" s="41"/>
      <c r="J2" s="41"/>
      <c r="K2" s="41"/>
    </row>
    <row r="3" spans="1:17" ht="27" customHeight="1" x14ac:dyDescent="0.2">
      <c r="A3" s="12" t="s">
        <v>51</v>
      </c>
      <c r="B3" s="19" t="s">
        <v>0</v>
      </c>
      <c r="C3" s="12"/>
      <c r="D3" s="35" t="s">
        <v>1</v>
      </c>
      <c r="E3" s="35"/>
      <c r="F3" s="35"/>
      <c r="G3" s="35"/>
      <c r="H3" s="35"/>
      <c r="I3" s="30" t="s">
        <v>53</v>
      </c>
      <c r="J3" s="30"/>
      <c r="K3" s="30"/>
      <c r="L3" s="1"/>
      <c r="M3" s="1"/>
      <c r="N3" s="1"/>
    </row>
    <row r="4" spans="1:17" x14ac:dyDescent="0.2">
      <c r="A4" s="20">
        <v>1</v>
      </c>
      <c r="B4" s="19" t="s">
        <v>2</v>
      </c>
      <c r="C4" s="12"/>
      <c r="D4" s="2" t="s">
        <v>74</v>
      </c>
    </row>
    <row r="5" spans="1:17" ht="25.5" customHeight="1" x14ac:dyDescent="0.2">
      <c r="A5" s="20">
        <v>2</v>
      </c>
      <c r="B5" s="39" t="s">
        <v>3</v>
      </c>
      <c r="C5" s="40"/>
      <c r="D5" s="44" t="s">
        <v>68</v>
      </c>
      <c r="E5" s="44"/>
      <c r="F5" s="44"/>
      <c r="G5" s="44"/>
      <c r="H5" s="44"/>
      <c r="I5" s="44"/>
      <c r="J5" s="21"/>
      <c r="K5" s="21"/>
    </row>
    <row r="6" spans="1:17" x14ac:dyDescent="0.2">
      <c r="A6" s="20">
        <v>3</v>
      </c>
      <c r="B6" s="39" t="s">
        <v>4</v>
      </c>
      <c r="C6" s="40"/>
      <c r="D6" s="43" t="s">
        <v>34</v>
      </c>
      <c r="E6" s="43"/>
      <c r="F6" s="43"/>
      <c r="G6" s="43"/>
      <c r="H6" s="43"/>
      <c r="I6" s="43"/>
      <c r="J6" s="21"/>
      <c r="K6" s="21"/>
    </row>
    <row r="7" spans="1:17" x14ac:dyDescent="0.2">
      <c r="A7" s="20">
        <v>4</v>
      </c>
      <c r="B7" s="39" t="s">
        <v>5</v>
      </c>
      <c r="C7" s="40"/>
      <c r="D7" s="44">
        <v>3.5</v>
      </c>
      <c r="E7" s="44"/>
      <c r="F7" s="44"/>
      <c r="G7" s="44"/>
      <c r="H7" s="44"/>
      <c r="I7" s="45"/>
      <c r="J7" s="21"/>
      <c r="K7" s="21"/>
    </row>
    <row r="8" spans="1:17" ht="31.5" customHeight="1" x14ac:dyDescent="0.2">
      <c r="A8" s="20">
        <v>5</v>
      </c>
      <c r="B8" s="39" t="s">
        <v>6</v>
      </c>
      <c r="C8" s="40"/>
      <c r="D8" s="29">
        <v>345.02800000000002</v>
      </c>
      <c r="E8" s="29"/>
      <c r="F8" s="29"/>
      <c r="G8" s="29"/>
      <c r="H8" s="29"/>
      <c r="I8" s="33" t="s">
        <v>63</v>
      </c>
      <c r="J8" s="33"/>
      <c r="K8" s="33"/>
    </row>
    <row r="9" spans="1:17" ht="27" customHeight="1" x14ac:dyDescent="0.2">
      <c r="A9" s="20">
        <v>6</v>
      </c>
      <c r="B9" s="39" t="s">
        <v>7</v>
      </c>
      <c r="C9" s="40"/>
      <c r="D9" s="29">
        <v>3.157</v>
      </c>
      <c r="E9" s="29"/>
      <c r="F9" s="29"/>
      <c r="G9" s="29"/>
      <c r="H9" s="29"/>
      <c r="I9" s="33" t="s">
        <v>63</v>
      </c>
      <c r="J9" s="33"/>
      <c r="K9" s="33"/>
    </row>
    <row r="10" spans="1:17" ht="32.25" customHeight="1" x14ac:dyDescent="0.2">
      <c r="A10" s="20">
        <v>7</v>
      </c>
      <c r="B10" s="39" t="s">
        <v>8</v>
      </c>
      <c r="C10" s="40"/>
      <c r="D10" s="29">
        <v>0</v>
      </c>
      <c r="E10" s="29"/>
      <c r="F10" s="29"/>
      <c r="G10" s="29"/>
      <c r="H10" s="29"/>
      <c r="I10" s="33" t="s">
        <v>64</v>
      </c>
      <c r="J10" s="33"/>
      <c r="K10" s="33"/>
      <c r="O10" s="18"/>
    </row>
    <row r="11" spans="1:17" ht="51" customHeight="1" x14ac:dyDescent="0.2">
      <c r="A11" s="20">
        <v>8</v>
      </c>
      <c r="B11" s="39" t="s">
        <v>9</v>
      </c>
      <c r="C11" s="40"/>
      <c r="D11" s="29">
        <v>15.928000000000001</v>
      </c>
      <c r="E11" s="29"/>
      <c r="F11" s="29"/>
      <c r="G11" s="29"/>
      <c r="H11" s="29"/>
      <c r="I11" s="33" t="s">
        <v>52</v>
      </c>
      <c r="J11" s="33"/>
      <c r="K11" s="33"/>
    </row>
    <row r="12" spans="1:17" x14ac:dyDescent="0.2">
      <c r="A12" s="20">
        <v>9</v>
      </c>
      <c r="B12" s="39" t="s">
        <v>47</v>
      </c>
      <c r="C12" s="40"/>
      <c r="D12" s="29">
        <f>D8-D10-D11</f>
        <v>329.1</v>
      </c>
      <c r="E12" s="29"/>
      <c r="F12" s="29"/>
      <c r="G12" s="29"/>
      <c r="H12" s="29"/>
      <c r="I12" s="33" t="s">
        <v>54</v>
      </c>
      <c r="J12" s="33"/>
      <c r="K12" s="33"/>
    </row>
    <row r="13" spans="1:17" s="10" customFormat="1" ht="56.25" customHeight="1" x14ac:dyDescent="0.2">
      <c r="A13" s="22">
        <v>10</v>
      </c>
      <c r="B13" s="37" t="s">
        <v>61</v>
      </c>
      <c r="C13" s="38"/>
      <c r="D13" s="36">
        <f>'расчет увеличения'!F11</f>
        <v>19.148682926829288</v>
      </c>
      <c r="E13" s="36"/>
      <c r="F13" s="36"/>
      <c r="G13" s="36"/>
      <c r="H13" s="36"/>
      <c r="I13" s="34" t="s">
        <v>55</v>
      </c>
      <c r="J13" s="34"/>
      <c r="K13" s="34"/>
      <c r="L13" s="24"/>
      <c r="M13" s="24"/>
      <c r="N13" s="24"/>
      <c r="O13" s="28"/>
      <c r="P13" s="28"/>
      <c r="Q13" s="28"/>
    </row>
    <row r="14" spans="1:17" s="10" customFormat="1" x14ac:dyDescent="0.2">
      <c r="A14" s="22">
        <v>11</v>
      </c>
      <c r="B14" s="37" t="s">
        <v>48</v>
      </c>
      <c r="C14" s="38"/>
      <c r="D14" s="36">
        <f>D12-D13</f>
        <v>309.95131707317074</v>
      </c>
      <c r="E14" s="36"/>
      <c r="F14" s="36"/>
      <c r="G14" s="36"/>
      <c r="H14" s="36"/>
      <c r="I14" s="34" t="s">
        <v>56</v>
      </c>
      <c r="J14" s="34"/>
      <c r="K14" s="34"/>
      <c r="L14" s="24"/>
      <c r="M14" s="24"/>
      <c r="N14" s="24"/>
      <c r="O14" s="28"/>
      <c r="P14" s="28"/>
      <c r="Q14" s="28"/>
    </row>
    <row r="15" spans="1:17" s="10" customFormat="1" ht="26.25" customHeight="1" x14ac:dyDescent="0.2">
      <c r="A15" s="22">
        <v>12</v>
      </c>
      <c r="B15" s="37" t="s">
        <v>49</v>
      </c>
      <c r="C15" s="38"/>
      <c r="D15" s="36">
        <f>D14*C22*D22*E22*F22*G22*H22*I22</f>
        <v>324.55773849654071</v>
      </c>
      <c r="E15" s="36"/>
      <c r="F15" s="36"/>
      <c r="G15" s="36"/>
      <c r="H15" s="36"/>
      <c r="I15" s="34" t="s">
        <v>57</v>
      </c>
      <c r="J15" s="34"/>
      <c r="K15" s="34"/>
      <c r="L15" s="24"/>
      <c r="M15" s="24"/>
      <c r="N15" s="24"/>
      <c r="O15" s="28"/>
      <c r="P15" s="28"/>
      <c r="Q15" s="28"/>
    </row>
    <row r="16" spans="1:17" s="10" customFormat="1" ht="30.75" customHeight="1" x14ac:dyDescent="0.2">
      <c r="A16" s="22">
        <v>13</v>
      </c>
      <c r="B16" s="37" t="s">
        <v>50</v>
      </c>
      <c r="C16" s="38"/>
      <c r="D16" s="36">
        <f>D13*E22*F22*G22*H22*I22</f>
        <v>19.788985863305452</v>
      </c>
      <c r="E16" s="36"/>
      <c r="F16" s="36"/>
      <c r="G16" s="36"/>
      <c r="H16" s="36"/>
      <c r="I16" s="34" t="s">
        <v>58</v>
      </c>
      <c r="J16" s="34"/>
      <c r="K16" s="34"/>
      <c r="L16" s="24"/>
      <c r="M16" s="24"/>
      <c r="N16" s="24"/>
      <c r="O16" s="28"/>
      <c r="P16" s="28"/>
      <c r="Q16" s="28"/>
    </row>
    <row r="17" spans="1:52" ht="21" customHeight="1" x14ac:dyDescent="0.2">
      <c r="A17" s="20">
        <v>14</v>
      </c>
      <c r="B17" s="39" t="s">
        <v>10</v>
      </c>
      <c r="C17" s="40"/>
      <c r="D17" s="29">
        <f>D15+D16</f>
        <v>344.34672435984618</v>
      </c>
      <c r="E17" s="29"/>
      <c r="F17" s="29"/>
      <c r="G17" s="29"/>
      <c r="H17" s="29"/>
      <c r="I17" s="33" t="s">
        <v>59</v>
      </c>
      <c r="J17" s="33"/>
      <c r="K17" s="33"/>
    </row>
    <row r="18" spans="1:52" ht="38.25" customHeight="1" x14ac:dyDescent="0.2">
      <c r="A18" s="20">
        <v>15</v>
      </c>
      <c r="B18" s="39" t="s">
        <v>11</v>
      </c>
      <c r="C18" s="40"/>
      <c r="D18" s="29">
        <f>(D9-D10)*C22*D22*E22*F22*G22*H22*I22</f>
        <v>3.3057732746839514</v>
      </c>
      <c r="E18" s="29"/>
      <c r="F18" s="29"/>
      <c r="G18" s="29"/>
      <c r="H18" s="29"/>
      <c r="I18" s="33" t="s">
        <v>60</v>
      </c>
      <c r="J18" s="33"/>
      <c r="K18" s="33"/>
    </row>
    <row r="19" spans="1:52" x14ac:dyDescent="0.2">
      <c r="B19" s="31" t="s">
        <v>12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</row>
    <row r="20" spans="1:52" x14ac:dyDescent="0.2">
      <c r="C20" s="3" t="s">
        <v>13</v>
      </c>
      <c r="D20" s="3" t="s">
        <v>14</v>
      </c>
      <c r="E20" s="3" t="s">
        <v>15</v>
      </c>
      <c r="F20" s="3" t="s">
        <v>16</v>
      </c>
      <c r="G20" s="3" t="s">
        <v>17</v>
      </c>
      <c r="H20" s="3" t="s">
        <v>18</v>
      </c>
      <c r="I20" s="3" t="s">
        <v>19</v>
      </c>
      <c r="J20" s="3" t="s">
        <v>20</v>
      </c>
      <c r="K20" s="3" t="s">
        <v>21</v>
      </c>
      <c r="L20" s="3" t="s">
        <v>65</v>
      </c>
      <c r="M20" s="3" t="s">
        <v>66</v>
      </c>
      <c r="N20" s="3" t="s">
        <v>67</v>
      </c>
    </row>
    <row r="21" spans="1:52" x14ac:dyDescent="0.2">
      <c r="C21" s="3"/>
      <c r="D21" s="3"/>
      <c r="E21" s="3"/>
      <c r="F21" s="3"/>
      <c r="G21" s="3"/>
      <c r="H21" s="3"/>
      <c r="I21" s="3"/>
      <c r="J21" s="3"/>
      <c r="K21" s="3"/>
      <c r="L21" s="4"/>
      <c r="M21" s="4"/>
      <c r="N21" s="4"/>
    </row>
    <row r="22" spans="1:52" x14ac:dyDescent="0.2">
      <c r="B22">
        <v>2023</v>
      </c>
      <c r="C22" s="4" t="s">
        <v>22</v>
      </c>
      <c r="D22" s="4" t="s">
        <v>22</v>
      </c>
      <c r="E22" s="4" t="s">
        <v>22</v>
      </c>
      <c r="F22" s="17" t="s">
        <v>22</v>
      </c>
      <c r="G22">
        <v>1.0065999999999999</v>
      </c>
      <c r="H22">
        <v>1.0065999999999999</v>
      </c>
      <c r="I22">
        <v>1.0065999999999999</v>
      </c>
    </row>
    <row r="23" spans="1:52" ht="68.099999999999994" customHeight="1" x14ac:dyDescent="0.2">
      <c r="B23" s="32" t="s">
        <v>23</v>
      </c>
      <c r="C23" s="32" t="s">
        <v>24</v>
      </c>
      <c r="D23" s="32" t="s">
        <v>25</v>
      </c>
      <c r="E23" s="32" t="s">
        <v>26</v>
      </c>
      <c r="F23" s="32" t="s">
        <v>27</v>
      </c>
      <c r="G23" s="32"/>
      <c r="H23" s="32"/>
      <c r="I23" s="32"/>
      <c r="J23" s="32"/>
      <c r="K23" s="32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</row>
    <row r="24" spans="1:52" x14ac:dyDescent="0.2">
      <c r="B24" s="32"/>
      <c r="C24" s="32"/>
      <c r="D24" s="32"/>
      <c r="E24" s="32"/>
      <c r="F24" s="32">
        <v>2023</v>
      </c>
      <c r="G24" s="32"/>
      <c r="H24" s="32"/>
      <c r="I24" s="32"/>
      <c r="J24" s="32"/>
      <c r="K24" s="32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</row>
    <row r="25" spans="1:52" ht="38.25" x14ac:dyDescent="0.2">
      <c r="B25" s="32"/>
      <c r="C25" s="32"/>
      <c r="D25" s="32"/>
      <c r="E25" s="32"/>
      <c r="F25" s="25" t="s">
        <v>34</v>
      </c>
      <c r="G25" s="25" t="s">
        <v>69</v>
      </c>
      <c r="H25" s="25" t="s">
        <v>70</v>
      </c>
      <c r="I25" s="25" t="s">
        <v>71</v>
      </c>
      <c r="J25" s="25" t="s">
        <v>72</v>
      </c>
      <c r="K25" s="25" t="s">
        <v>73</v>
      </c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</row>
    <row r="26" spans="1:52" x14ac:dyDescent="0.2">
      <c r="B26" s="9">
        <v>1</v>
      </c>
      <c r="C26" s="9">
        <v>2</v>
      </c>
      <c r="D26" s="9">
        <v>3</v>
      </c>
      <c r="E26" s="9">
        <v>4</v>
      </c>
      <c r="F26" s="9">
        <v>5</v>
      </c>
      <c r="G26" s="9">
        <v>6</v>
      </c>
      <c r="H26" s="9">
        <v>7</v>
      </c>
      <c r="I26" s="9">
        <v>8</v>
      </c>
      <c r="J26" s="9">
        <v>9</v>
      </c>
      <c r="K26" s="9">
        <v>10</v>
      </c>
    </row>
    <row r="27" spans="1:52" x14ac:dyDescent="0.2">
      <c r="B27" s="8" t="s">
        <v>28</v>
      </c>
      <c r="C27" s="15"/>
      <c r="D27" s="15"/>
      <c r="E27" s="15"/>
      <c r="F27" s="27">
        <v>9</v>
      </c>
      <c r="G27" s="27">
        <v>50</v>
      </c>
      <c r="H27" s="27">
        <v>40</v>
      </c>
      <c r="I27" s="27">
        <v>50</v>
      </c>
      <c r="J27" s="27">
        <v>35</v>
      </c>
      <c r="K27" s="27">
        <v>16</v>
      </c>
    </row>
    <row r="28" spans="1:52" x14ac:dyDescent="0.2">
      <c r="B28" s="8" t="s">
        <v>29</v>
      </c>
      <c r="C28" s="26">
        <f>D17</f>
        <v>344.34672435984618</v>
      </c>
      <c r="D28" s="26">
        <f>D18</f>
        <v>3.3057732746839514</v>
      </c>
      <c r="E28" s="26">
        <f>C28-D28</f>
        <v>341.04095108516225</v>
      </c>
      <c r="F28" s="26">
        <f>$E$28*F27/100</f>
        <v>30.693685597664604</v>
      </c>
      <c r="G28" s="26">
        <f>D28*G27/100</f>
        <v>1.6528866373419757</v>
      </c>
      <c r="H28" s="26">
        <f t="shared" ref="H28:K28" si="0">$E$28*H27/100</f>
        <v>136.41638043406491</v>
      </c>
      <c r="I28" s="26">
        <f>D28*I27/100</f>
        <v>1.6528866373419757</v>
      </c>
      <c r="J28" s="26">
        <f t="shared" si="0"/>
        <v>119.3643328798068</v>
      </c>
      <c r="K28" s="26">
        <f t="shared" si="0"/>
        <v>54.566552173625958</v>
      </c>
    </row>
    <row r="29" spans="1:52" ht="38.25" x14ac:dyDescent="0.2">
      <c r="B29" s="8" t="s">
        <v>30</v>
      </c>
      <c r="C29" s="15"/>
      <c r="D29" s="15"/>
      <c r="E29" s="15"/>
      <c r="F29" s="16">
        <v>1.0065999999999999</v>
      </c>
      <c r="G29" s="16">
        <f>1.0066</f>
        <v>1.0065999999999999</v>
      </c>
      <c r="H29" s="16">
        <f>1.0066^2</f>
        <v>1.0132435599999998</v>
      </c>
      <c r="I29" s="16">
        <f>1.0066^2</f>
        <v>1.0132435599999998</v>
      </c>
      <c r="J29" s="16">
        <f>1.0066^3</f>
        <v>1.0199309674959998</v>
      </c>
      <c r="K29" s="16">
        <f>1.0066^4</f>
        <v>1.0266625118814732</v>
      </c>
    </row>
    <row r="30" spans="1:52" ht="38.25" x14ac:dyDescent="0.2">
      <c r="B30" s="8" t="s">
        <v>31</v>
      </c>
      <c r="C30" s="15"/>
      <c r="D30" s="15"/>
      <c r="E30" s="15"/>
      <c r="F30" s="15">
        <f>F29*F28-F28</f>
        <v>0.20257832494458583</v>
      </c>
      <c r="G30" s="15">
        <f t="shared" ref="G30:K30" si="1">G29*G28-G28</f>
        <v>1.090905180645696E-2</v>
      </c>
      <c r="H30" s="15">
        <f t="shared" si="1"/>
        <v>1.8066385192613268</v>
      </c>
      <c r="I30" s="15">
        <f t="shared" si="1"/>
        <v>2.1890103354836432E-2</v>
      </c>
      <c r="J30" s="15">
        <f t="shared" si="1"/>
        <v>2.3790466388091289</v>
      </c>
      <c r="K30" s="15">
        <f t="shared" si="1"/>
        <v>1.4548813456603256</v>
      </c>
    </row>
    <row r="31" spans="1:52" x14ac:dyDescent="0.2">
      <c r="B31" s="6"/>
      <c r="C31" s="7"/>
      <c r="D31" s="7"/>
      <c r="E31" s="7"/>
      <c r="F31" s="7"/>
      <c r="G31" s="7"/>
      <c r="H31" s="7"/>
      <c r="I31" s="7"/>
      <c r="J31" s="7"/>
      <c r="K31" s="7"/>
    </row>
    <row r="32" spans="1:52" ht="38.25" x14ac:dyDescent="0.2">
      <c r="B32" s="6" t="s">
        <v>32</v>
      </c>
      <c r="C32" s="7"/>
      <c r="D32" s="7"/>
      <c r="E32" s="7"/>
      <c r="F32" s="7"/>
      <c r="G32" s="7"/>
      <c r="H32" s="7"/>
      <c r="J32" s="7"/>
      <c r="K32" s="17">
        <f>F30+G30+H30+I30+J30+K30</f>
        <v>5.8759439838366605</v>
      </c>
    </row>
    <row r="33" spans="2:11" ht="38.25" x14ac:dyDescent="0.2">
      <c r="B33" s="6" t="s">
        <v>33</v>
      </c>
      <c r="C33" s="7"/>
      <c r="D33" s="7"/>
      <c r="E33" s="7"/>
      <c r="F33" s="7"/>
      <c r="G33" s="7"/>
      <c r="H33" s="7"/>
      <c r="J33" s="7"/>
      <c r="K33" s="17">
        <f>K32+D17-D12</f>
        <v>21.12266834368279</v>
      </c>
    </row>
    <row r="34" spans="2:11" x14ac:dyDescent="0.2">
      <c r="B34" s="6"/>
    </row>
    <row r="35" spans="2:11" x14ac:dyDescent="0.2">
      <c r="B35" s="6"/>
    </row>
    <row r="36" spans="2:11" x14ac:dyDescent="0.2">
      <c r="B36" s="6"/>
    </row>
    <row r="37" spans="2:11" x14ac:dyDescent="0.2">
      <c r="B37" s="6"/>
    </row>
    <row r="38" spans="2:11" x14ac:dyDescent="0.2">
      <c r="B38" s="6"/>
    </row>
    <row r="39" spans="2:11" x14ac:dyDescent="0.2">
      <c r="B39" s="6"/>
    </row>
  </sheetData>
  <mergeCells count="50">
    <mergeCell ref="B16:C16"/>
    <mergeCell ref="B17:C17"/>
    <mergeCell ref="B18:C18"/>
    <mergeCell ref="D17:H17"/>
    <mergeCell ref="I17:K17"/>
    <mergeCell ref="D18:H18"/>
    <mergeCell ref="D16:H16"/>
    <mergeCell ref="I16:K16"/>
    <mergeCell ref="I18:K18"/>
    <mergeCell ref="A2:K2"/>
    <mergeCell ref="H1:K1"/>
    <mergeCell ref="B5:C5"/>
    <mergeCell ref="B6:C6"/>
    <mergeCell ref="B7:C7"/>
    <mergeCell ref="D6:I6"/>
    <mergeCell ref="D7:I7"/>
    <mergeCell ref="D5:I5"/>
    <mergeCell ref="B8:C8"/>
    <mergeCell ref="B9:C9"/>
    <mergeCell ref="B10:C10"/>
    <mergeCell ref="B11:C11"/>
    <mergeCell ref="B12:C12"/>
    <mergeCell ref="B13:C13"/>
    <mergeCell ref="B14:C14"/>
    <mergeCell ref="B15:C15"/>
    <mergeCell ref="D14:H14"/>
    <mergeCell ref="I14:K14"/>
    <mergeCell ref="D15:H15"/>
    <mergeCell ref="I15:K15"/>
    <mergeCell ref="D10:H10"/>
    <mergeCell ref="D11:H11"/>
    <mergeCell ref="D12:H12"/>
    <mergeCell ref="I12:K12"/>
    <mergeCell ref="D13:H13"/>
    <mergeCell ref="D8:H8"/>
    <mergeCell ref="I3:K3"/>
    <mergeCell ref="D9:H9"/>
    <mergeCell ref="B19:N19"/>
    <mergeCell ref="B23:B25"/>
    <mergeCell ref="C23:C25"/>
    <mergeCell ref="D23:D25"/>
    <mergeCell ref="E23:E25"/>
    <mergeCell ref="F24:K24"/>
    <mergeCell ref="F23:K23"/>
    <mergeCell ref="I8:K8"/>
    <mergeCell ref="I9:K9"/>
    <mergeCell ref="I10:K10"/>
    <mergeCell ref="I11:K11"/>
    <mergeCell ref="I13:K13"/>
    <mergeCell ref="D3:H3"/>
  </mergeCells>
  <pageMargins left="0.70866141732283472" right="0.70866141732283472" top="0.74803149606299213" bottom="0.74803149606299213" header="0.31496062992125984" footer="0.31496062992125984"/>
  <pageSetup paperSize="9" scale="66" fitToHeight="0" orientation="landscape" r:id="rId1"/>
  <rowBreaks count="1" manualBreakCount="1">
    <brk id="18" max="13" man="1"/>
  </rowBreaks>
  <colBreaks count="1" manualBreakCount="1">
    <brk id="1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zoomScaleNormal="100" workbookViewId="0">
      <selection activeCell="E16" sqref="E16"/>
    </sheetView>
  </sheetViews>
  <sheetFormatPr defaultRowHeight="12.75" x14ac:dyDescent="0.2"/>
  <cols>
    <col min="6" max="6" width="18.28515625" customWidth="1"/>
  </cols>
  <sheetData>
    <row r="1" spans="1:7" x14ac:dyDescent="0.2">
      <c r="C1" s="46" t="s">
        <v>35</v>
      </c>
      <c r="D1" s="46"/>
      <c r="E1" s="46"/>
      <c r="F1" s="11">
        <f>(9.8-8.2)/8.2</f>
        <v>0.1951219512195124</v>
      </c>
      <c r="G1" s="23" t="s">
        <v>62</v>
      </c>
    </row>
    <row r="2" spans="1:7" x14ac:dyDescent="0.2">
      <c r="C2" s="12">
        <v>8.1999999999999993</v>
      </c>
      <c r="D2" s="12">
        <v>9.8000000000000007</v>
      </c>
      <c r="E2" s="12" t="s">
        <v>36</v>
      </c>
      <c r="F2" s="12" t="s">
        <v>37</v>
      </c>
    </row>
    <row r="3" spans="1:7" x14ac:dyDescent="0.2">
      <c r="A3" t="s">
        <v>38</v>
      </c>
      <c r="C3" s="12">
        <v>27.736000000000001</v>
      </c>
      <c r="D3" s="12">
        <v>33.148000000000003</v>
      </c>
      <c r="E3" s="12">
        <f>D3-C3</f>
        <v>5.4120000000000026</v>
      </c>
      <c r="F3" s="13">
        <f>C3*$F$1</f>
        <v>5.4119024390243959</v>
      </c>
    </row>
    <row r="4" spans="1:7" x14ac:dyDescent="0.2">
      <c r="A4" t="s">
        <v>39</v>
      </c>
      <c r="C4" s="12">
        <v>2.2080000000000002</v>
      </c>
      <c r="D4" s="12">
        <v>2.6389999999999998</v>
      </c>
      <c r="E4" s="12">
        <f t="shared" ref="E4:E10" si="0">D4-C4</f>
        <v>0.43099999999999961</v>
      </c>
      <c r="F4" s="13">
        <f t="shared" ref="F4:F10" si="1">C4*$F$1</f>
        <v>0.43082926829268342</v>
      </c>
    </row>
    <row r="5" spans="1:7" x14ac:dyDescent="0.2">
      <c r="A5" t="s">
        <v>40</v>
      </c>
      <c r="C5" s="12">
        <v>24.05</v>
      </c>
      <c r="D5" s="12">
        <v>28.736999999999998</v>
      </c>
      <c r="E5" s="12">
        <f t="shared" si="0"/>
        <v>4.6869999999999976</v>
      </c>
      <c r="F5" s="13">
        <f t="shared" si="1"/>
        <v>4.6926829268292733</v>
      </c>
    </row>
    <row r="6" spans="1:7" x14ac:dyDescent="0.2">
      <c r="A6" t="s">
        <v>41</v>
      </c>
      <c r="C6" s="12">
        <v>21.437999999999999</v>
      </c>
      <c r="D6" s="12">
        <v>25.617999999999999</v>
      </c>
      <c r="E6" s="12">
        <f t="shared" si="0"/>
        <v>4.18</v>
      </c>
      <c r="F6" s="13">
        <f t="shared" si="1"/>
        <v>4.1830243902439062</v>
      </c>
    </row>
    <row r="7" spans="1:7" x14ac:dyDescent="0.2">
      <c r="A7" t="s">
        <v>42</v>
      </c>
      <c r="C7" s="12">
        <v>2.98</v>
      </c>
      <c r="D7" s="12">
        <v>3.5609999999999999</v>
      </c>
      <c r="E7" s="12">
        <f t="shared" si="0"/>
        <v>0.58099999999999996</v>
      </c>
      <c r="F7" s="13">
        <f t="shared" si="1"/>
        <v>0.58146341463414697</v>
      </c>
    </row>
    <row r="8" spans="1:7" x14ac:dyDescent="0.2">
      <c r="A8" t="s">
        <v>43</v>
      </c>
      <c r="C8" s="12">
        <v>0.65100000000000002</v>
      </c>
      <c r="D8" s="12">
        <v>0.77800000000000002</v>
      </c>
      <c r="E8" s="12">
        <f t="shared" si="0"/>
        <v>0.127</v>
      </c>
      <c r="F8" s="13">
        <f t="shared" si="1"/>
        <v>0.12702439024390258</v>
      </c>
    </row>
    <row r="9" spans="1:7" x14ac:dyDescent="0.2">
      <c r="A9" t="s">
        <v>44</v>
      </c>
      <c r="C9" s="12">
        <v>10.180999999999999</v>
      </c>
      <c r="D9" s="12">
        <v>12.167999999999999</v>
      </c>
      <c r="E9" s="12">
        <f t="shared" si="0"/>
        <v>1.9870000000000001</v>
      </c>
      <c r="F9" s="13">
        <f t="shared" si="1"/>
        <v>1.9865365853658556</v>
      </c>
    </row>
    <row r="10" spans="1:7" x14ac:dyDescent="0.2">
      <c r="A10" t="s">
        <v>45</v>
      </c>
      <c r="C10" s="12">
        <v>8.8930000000000007</v>
      </c>
      <c r="D10" s="12">
        <v>10.629</v>
      </c>
      <c r="E10" s="12">
        <f t="shared" si="0"/>
        <v>1.7359999999999989</v>
      </c>
      <c r="F10" s="13">
        <f t="shared" si="1"/>
        <v>1.7352195121951239</v>
      </c>
    </row>
    <row r="11" spans="1:7" x14ac:dyDescent="0.2">
      <c r="A11" s="14" t="s">
        <v>46</v>
      </c>
      <c r="C11" s="12"/>
      <c r="D11" s="12"/>
      <c r="E11" s="12">
        <f>SUM(E3:E10)</f>
        <v>19.140999999999998</v>
      </c>
      <c r="F11" s="11">
        <f>SUM(F3:F10)</f>
        <v>19.148682926829288</v>
      </c>
    </row>
    <row r="12" spans="1:7" x14ac:dyDescent="0.2">
      <c r="C12">
        <f>SUM(C3:C10)</f>
        <v>98.137</v>
      </c>
      <c r="D12">
        <f>SUM(D3:D10)</f>
        <v>117.27800000000001</v>
      </c>
    </row>
  </sheetData>
  <mergeCells count="1">
    <mergeCell ref="C1:E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7173-пр</vt:lpstr>
      <vt:lpstr>расчет увеличения</vt:lpstr>
      <vt:lpstr>'7173-пр'!Область_печати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 сопровождения программных продуктов</dc:creator>
  <cp:lastModifiedBy>-</cp:lastModifiedBy>
  <cp:lastPrinted>2023-04-04T09:59:25Z</cp:lastPrinted>
  <dcterms:created xsi:type="dcterms:W3CDTF">2023-03-16T08:55:50Z</dcterms:created>
  <dcterms:modified xsi:type="dcterms:W3CDTF">2023-04-11T12:36:34Z</dcterms:modified>
</cp:coreProperties>
</file>